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<sst xmlns="http://schemas.openxmlformats.org/spreadsheetml/2006/main" count="172" uniqueCount="74">
  <si>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</si>
  <si>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</si>
  <si>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</si>
  <si>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</si>
  <si>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</si>
  <si>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</si>
  <si>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</si>
  <si>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</si>
  <si>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</si>
  <si>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</si>
  <si>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</si>
  <si>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</si>
  <si>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</si>
  <si>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</si>
  <si>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</si>
  <si>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</si>
  <si>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</si>
  <si>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</si>
  <si>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</si>
  <si>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</si>
  <si>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</si>
  <si>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</si>
  <si>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</si>
  <si>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</si>
  <si>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</si>
  <si>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</si>
  <si>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</si>
  <si>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026-65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</si>
  <si>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</si>
  <si>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</si>
  <si>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</si>
  <si>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</si>
  <si>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</si>
  <si>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</si>
  <si>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</si>
  <si>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94 000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</si>
  <si>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</si>
  <si>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</si>
  <si>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</si>
  <si>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</si>
  <si>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</si>
  <si>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</si>
  <si>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</si>
  <si>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</si>
  <si>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</si>
  <si>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</si>
  <si>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</si>
  <si>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</si>
  <si>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</si>
  <si>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</si>
  <si>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</si>
  <si>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</si>
  <si>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</si>
  <si>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</si>
  <si>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</si>
  <si>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</si>
  <si>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</si>
  <si>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</si>
  <si>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</si>
  <si>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</si>
  <si>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</si>
  <si>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</si>
  <si>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</si>
  <si>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</si>
  <si>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</si>
  <si>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</si>
  <si>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</si>
  <si>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</si>
  <si>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</si>
  <si>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</si>
  <si>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</si>
  <si>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</si>
  <si>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D1 Bétulaies blanches à résineux</t>
  </si>
  <si>
    <t>BOP_R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</si>
</sst>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26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K7" sqref="K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279500</v>
      </c>
      <c r="C6" s="78">
        <f>+VNR_Ventilé!K26</f>
        <v>0</v>
      </c>
      <c r="D6" s="78">
        <f>+VNR_Ventilé!K45</f>
        <v>0</v>
      </c>
      <c r="E6" s="78">
        <f>+VNR_Ventilé!K64</f>
        <v>0</v>
      </c>
      <c r="F6" s="78">
        <f>+VNR_Ventilé!K83</f>
        <v>24200</v>
      </c>
      <c r="G6" s="78">
        <f>+VNR_Ventilé!K102</f>
        <v>27100</v>
      </c>
      <c r="H6" s="78">
        <f>+VNR_Ventilé!K121</f>
        <v>0</v>
      </c>
      <c r="I6" s="78">
        <f>+VNR_Ventilé!K140</f>
        <v>0</v>
      </c>
      <c r="J6" s="78">
        <f>+VNR_Ventilé!K159</f>
        <v>0</v>
      </c>
      <c r="K6" s="79">
        <f>SUM(B6:J6)</f>
        <v>330800</v>
      </c>
    </row>
    <row r="7" spans="1:11" ht="12.75">
      <c r="A7" s="80" t="s">
        <v>33</v>
      </c>
      <c r="B7" s="81">
        <v>214900</v>
      </c>
      <c r="C7" s="81">
        <v>100</v>
      </c>
      <c r="D7" s="81">
        <v>0</v>
      </c>
      <c r="E7" s="81">
        <v>100</v>
      </c>
      <c r="F7" s="81">
        <v>9700</v>
      </c>
      <c r="G7" s="81">
        <v>9500</v>
      </c>
      <c r="H7" s="81">
        <v>0</v>
      </c>
      <c r="I7" s="81">
        <v>0</v>
      </c>
      <c r="J7" s="81">
        <v>0</v>
      </c>
      <c r="K7" s="82">
        <f>SUM(B7:J7)</f>
        <v>234300</v>
      </c>
    </row>
    <row r="8" spans="1:11" ht="13.5" thickBot="1">
      <c r="A8" s="83" t="s">
        <v>34</v>
      </c>
      <c r="B8" s="84">
        <f aca="true" t="shared" si="0" ref="B8:J8">+IF(B7=0,0,(B6/B7))</f>
        <v>1.3006049325267566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2.4948453608247423</v>
      </c>
      <c r="G8" s="84">
        <f t="shared" si="0"/>
        <v>2.8526315789473684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1.4118651301749894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2" t="s">
        <v>39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(ENV)</v>
      </c>
      <c r="E17" s="99" t="str">
        <f>+VNR_Ventilé!E177</f>
        <v>(PADE, ZEC, REFA, AUTF)</v>
      </c>
      <c r="F17" s="99" t="str">
        <f>+VNR_Ventilé!F177</f>
        <v>(ORPH, FRES,ENCL, IM25)</v>
      </c>
      <c r="G17" s="99" t="str">
        <f>+VNR_Ventilé!G177</f>
        <v>(SFIA, AUT, IP25, VREC)</v>
      </c>
      <c r="H17" s="99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105400</v>
      </c>
      <c r="D18" s="24">
        <f>+VNR_Ventilé!D178</f>
        <v>6600</v>
      </c>
      <c r="E18" s="24">
        <f>+VNR_Ventilé!E178</f>
        <v>23400</v>
      </c>
      <c r="F18" s="25">
        <f>+VNR_Ventilé!F178</f>
        <v>60600</v>
      </c>
      <c r="G18" s="26">
        <f>+VNR_Ventilé!G178</f>
        <v>0</v>
      </c>
      <c r="H18" s="26">
        <f>+VNR_Ventilé!H178</f>
        <v>1100</v>
      </c>
      <c r="I18" s="27"/>
      <c r="J18" s="59">
        <f aca="true" t="shared" si="1" ref="J18:J32">SUM(C18:I18)</f>
        <v>197100</v>
      </c>
      <c r="K18" s="29">
        <f>SUM(J18:J31)</f>
        <v>330800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9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31200</v>
      </c>
      <c r="D20" s="24">
        <f>+VNR_Ventilé!D180</f>
        <v>500</v>
      </c>
      <c r="E20" s="24">
        <f>+VNR_Ventilé!E180</f>
        <v>8500</v>
      </c>
      <c r="F20" s="25">
        <f>+VNR_Ventilé!F180</f>
        <v>900</v>
      </c>
      <c r="G20" s="26">
        <v>0</v>
      </c>
      <c r="H20" s="26">
        <f>+VNR_Ventilé!H180</f>
        <v>0</v>
      </c>
      <c r="I20" s="27"/>
      <c r="J20" s="59">
        <f t="shared" si="1"/>
        <v>41100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1800</v>
      </c>
      <c r="D21" s="24">
        <f>+VNR_Ventilé!D181</f>
        <v>0</v>
      </c>
      <c r="E21" s="24">
        <f>+VNR_Ventilé!E181</f>
        <v>0</v>
      </c>
      <c r="F21" s="25">
        <f>+VNR_Ventilé!F181</f>
        <v>900</v>
      </c>
      <c r="G21" s="26">
        <v>0</v>
      </c>
      <c r="H21" s="26">
        <f>+VNR_Ventilé!H181</f>
        <v>0</v>
      </c>
      <c r="I21" s="27"/>
      <c r="J21" s="59">
        <f t="shared" si="1"/>
        <v>2700</v>
      </c>
      <c r="K21" s="36"/>
    </row>
    <row r="22" spans="1:11" ht="12.75">
      <c r="A22" s="13" t="str">
        <f>+VNR_Ventilé!A182</f>
        <v>D1 Bétulaies blanches à résineux</v>
      </c>
      <c r="B22" s="13" t="str">
        <f>+VNR_Ventilé!B182</f>
        <v>BOP_R</v>
      </c>
      <c r="C22" s="47">
        <f>+VNR_Ventilé!C182</f>
        <v>73700</v>
      </c>
      <c r="D22" s="26">
        <f>+VNR_Ventilé!D182</f>
        <v>3200</v>
      </c>
      <c r="E22" s="26">
        <f>+VNR_Ventilé!E182</f>
        <v>5100</v>
      </c>
      <c r="F22" s="26">
        <f>+VNR_Ventilé!F182</f>
        <v>6000</v>
      </c>
      <c r="G22" s="26">
        <f>+VNR_Ventilé!G182</f>
        <v>0</v>
      </c>
      <c r="H22" s="26">
        <f>+VNR_Ventilé!H182</f>
        <v>1900</v>
      </c>
      <c r="I22" s="27"/>
      <c r="J22" s="59">
        <f t="shared" si="1"/>
        <v>89900</v>
      </c>
      <c r="K22" s="36"/>
    </row>
    <row r="23" spans="1:11" ht="12.75">
      <c r="A23" s="13"/>
      <c r="B23" s="13"/>
      <c r="C23" s="52"/>
      <c r="D23" s="27"/>
      <c r="E23" s="27"/>
      <c r="F23" s="27"/>
      <c r="G23" s="27"/>
      <c r="H23" s="27"/>
      <c r="I23" s="27"/>
      <c r="J23" s="59">
        <f t="shared" si="1"/>
        <v>0</v>
      </c>
      <c r="K23" s="36"/>
    </row>
    <row r="24" spans="1:11" ht="12.75">
      <c r="A24" s="13"/>
      <c r="B24" s="13"/>
      <c r="C24" s="52"/>
      <c r="D24" s="27"/>
      <c r="E24" s="27"/>
      <c r="F24" s="27"/>
      <c r="G24" s="27"/>
      <c r="H24" s="27"/>
      <c r="I24" s="27"/>
      <c r="J24" s="59">
        <f t="shared" si="1"/>
        <v>0</v>
      </c>
      <c r="K24" s="36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59">
        <f t="shared" si="1"/>
        <v>0</v>
      </c>
      <c r="K25" s="36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59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212100</v>
      </c>
      <c r="D32" s="56">
        <f t="shared" si="2"/>
        <v>10300</v>
      </c>
      <c r="E32" s="56">
        <f t="shared" si="2"/>
        <v>37000</v>
      </c>
      <c r="F32" s="56">
        <f t="shared" si="2"/>
        <v>68400</v>
      </c>
      <c r="G32" s="56">
        <f t="shared" si="2"/>
        <v>0</v>
      </c>
      <c r="H32" s="56">
        <f t="shared" si="2"/>
        <v>3000</v>
      </c>
      <c r="I32" s="56">
        <f t="shared" si="2"/>
        <v>0</v>
      </c>
      <c r="J32" s="50">
        <f t="shared" si="1"/>
        <v>330800</v>
      </c>
      <c r="K32" s="57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6">
      <selection activeCell="K7" sqref="K7:K2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026-65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92700</v>
      </c>
      <c r="D7" s="24">
        <v>6100</v>
      </c>
      <c r="E7" s="24">
        <v>22700</v>
      </c>
      <c r="F7" s="25">
        <v>57700</v>
      </c>
      <c r="G7" s="26">
        <v>0</v>
      </c>
      <c r="H7" s="26">
        <v>1000</v>
      </c>
      <c r="I7" s="27"/>
      <c r="J7" s="28">
        <f aca="true" t="shared" si="0" ref="J7:J21">SUM(C7:I7)</f>
        <v>180200</v>
      </c>
      <c r="K7" s="29">
        <f>SUM(J7:J20)</f>
        <v>279500</v>
      </c>
      <c r="M7" s="23">
        <f>+C7</f>
        <v>92700</v>
      </c>
      <c r="N7" s="24">
        <f>+D7+E7</f>
        <v>28800</v>
      </c>
      <c r="O7" s="25">
        <f>+F7</f>
        <v>57700</v>
      </c>
      <c r="P7" s="26">
        <f>+G7+H7</f>
        <v>1000</v>
      </c>
      <c r="Q7" s="30">
        <f>SUM(M7:P7)</f>
        <v>180200</v>
      </c>
      <c r="R7" s="31"/>
      <c r="S7" s="32" t="s">
        <v>5</v>
      </c>
      <c r="T7" s="33">
        <f>+M21</f>
        <v>122200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6200</v>
      </c>
      <c r="Y7" s="34">
        <f>+M116</f>
        <v>8200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136600</v>
      </c>
    </row>
    <row r="8" spans="1:29" ht="12.75">
      <c r="A8" s="13" t="s">
        <v>66</v>
      </c>
      <c r="B8" s="13" t="s">
        <v>67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>+F8</f>
        <v>0</v>
      </c>
      <c r="P8" s="26">
        <f>+G8+H8</f>
        <v>0</v>
      </c>
      <c r="Q8" s="30">
        <f>SUM(M8:P8)</f>
        <v>0</v>
      </c>
      <c r="S8" s="32" t="s">
        <v>6</v>
      </c>
      <c r="T8" s="37">
        <f>+N21</f>
        <v>38700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1200</v>
      </c>
      <c r="Y8" s="38">
        <f>+N116</f>
        <v>900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40800</v>
      </c>
    </row>
    <row r="9" spans="1:29" ht="12.75">
      <c r="A9" s="13" t="s">
        <v>68</v>
      </c>
      <c r="B9" s="13" t="s">
        <v>69</v>
      </c>
      <c r="C9" s="23">
        <v>29500</v>
      </c>
      <c r="D9" s="24">
        <v>500</v>
      </c>
      <c r="E9" s="24">
        <v>8000</v>
      </c>
      <c r="F9" s="25">
        <v>900</v>
      </c>
      <c r="G9" s="26">
        <v>0</v>
      </c>
      <c r="H9" s="26">
        <v>0</v>
      </c>
      <c r="I9" s="27"/>
      <c r="J9" s="28">
        <f t="shared" si="0"/>
        <v>38900</v>
      </c>
      <c r="K9" s="36"/>
      <c r="M9" s="23">
        <f>+C9</f>
        <v>29500</v>
      </c>
      <c r="N9" s="24">
        <f>+D9+E9</f>
        <v>8500</v>
      </c>
      <c r="O9" s="25">
        <f>+F9</f>
        <v>900</v>
      </c>
      <c r="P9" s="26">
        <f>+G9+H9</f>
        <v>0</v>
      </c>
      <c r="Q9" s="30">
        <f>SUM(M9:P9)</f>
        <v>38900</v>
      </c>
      <c r="S9" s="32" t="s">
        <v>7</v>
      </c>
      <c r="T9" s="40">
        <f>+O21</f>
        <v>59300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1300</v>
      </c>
      <c r="Y9" s="41">
        <f>+O116</f>
        <v>1800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62400</v>
      </c>
    </row>
    <row r="10" spans="1:29" ht="12.75">
      <c r="A10" s="13" t="s">
        <v>70</v>
      </c>
      <c r="B10" s="13" t="s">
        <v>71</v>
      </c>
      <c r="C10" s="43">
        <v>1400</v>
      </c>
      <c r="D10" s="24">
        <v>0</v>
      </c>
      <c r="E10" s="24">
        <v>0</v>
      </c>
      <c r="F10" s="25">
        <v>700</v>
      </c>
      <c r="G10" s="26">
        <v>0</v>
      </c>
      <c r="H10" s="26">
        <v>0</v>
      </c>
      <c r="I10" s="27"/>
      <c r="J10" s="28">
        <f t="shared" si="0"/>
        <v>2100</v>
      </c>
      <c r="K10" s="36"/>
      <c r="M10" s="23"/>
      <c r="N10" s="24">
        <f>+D10+E10+C10</f>
        <v>1400</v>
      </c>
      <c r="O10" s="25">
        <f>+F10</f>
        <v>700</v>
      </c>
      <c r="P10" s="26">
        <f>+G10+H10</f>
        <v>0</v>
      </c>
      <c r="Q10" s="30">
        <f>SUM(M10:P10)</f>
        <v>2100</v>
      </c>
      <c r="S10" s="32" t="s">
        <v>8</v>
      </c>
      <c r="T10" s="44">
        <f>+P21</f>
        <v>59300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15500</v>
      </c>
      <c r="Y10" s="45">
        <f>+P116</f>
        <v>16200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91000</v>
      </c>
    </row>
    <row r="11" spans="1:29" ht="13.5" thickBot="1">
      <c r="A11" s="13" t="s">
        <v>72</v>
      </c>
      <c r="B11" s="13" t="s">
        <v>73</v>
      </c>
      <c r="C11" s="47">
        <v>47700</v>
      </c>
      <c r="D11" s="26">
        <v>2100</v>
      </c>
      <c r="E11" s="26">
        <v>3300</v>
      </c>
      <c r="F11" s="26">
        <v>3900</v>
      </c>
      <c r="G11" s="26">
        <v>0</v>
      </c>
      <c r="H11" s="26">
        <v>1300</v>
      </c>
      <c r="I11" s="27"/>
      <c r="J11" s="28">
        <f t="shared" si="0"/>
        <v>58300</v>
      </c>
      <c r="K11" s="36"/>
      <c r="M11" s="23"/>
      <c r="N11" s="24"/>
      <c r="O11" s="25"/>
      <c r="P11" s="26">
        <f>+G11+H11+F11+E11+D11+C11</f>
        <v>58300</v>
      </c>
      <c r="Q11" s="30">
        <f>SUM(M11:P11)</f>
        <v>58300</v>
      </c>
      <c r="S11" s="48" t="s">
        <v>0</v>
      </c>
      <c r="T11" s="49">
        <f aca="true" t="shared" si="1" ref="T11:AC11">SUM(T7:T10)</f>
        <v>279500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24200</v>
      </c>
      <c r="Y11" s="50">
        <f t="shared" si="1"/>
        <v>27100</v>
      </c>
      <c r="Z11" s="50">
        <f t="shared" si="1"/>
        <v>0</v>
      </c>
      <c r="AA11" s="50">
        <f t="shared" si="1"/>
        <v>0</v>
      </c>
      <c r="AB11" s="50">
        <f t="shared" si="1"/>
        <v>0</v>
      </c>
      <c r="AC11" s="51">
        <f t="shared" si="1"/>
        <v>330800</v>
      </c>
    </row>
    <row r="12" spans="1:17" ht="12.75">
      <c r="A12" s="13"/>
      <c r="B12" s="13"/>
      <c r="C12" s="52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52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52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2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2" ref="C21:I21">SUM(C7:C20)</f>
        <v>171300</v>
      </c>
      <c r="D21" s="56">
        <f t="shared" si="2"/>
        <v>8700</v>
      </c>
      <c r="E21" s="56">
        <f t="shared" si="2"/>
        <v>34000</v>
      </c>
      <c r="F21" s="56">
        <f t="shared" si="2"/>
        <v>63200</v>
      </c>
      <c r="G21" s="56">
        <f t="shared" si="2"/>
        <v>0</v>
      </c>
      <c r="H21" s="56">
        <f t="shared" si="2"/>
        <v>2300</v>
      </c>
      <c r="I21" s="56">
        <f t="shared" si="2"/>
        <v>0</v>
      </c>
      <c r="J21" s="50">
        <f t="shared" si="0"/>
        <v>279500</v>
      </c>
      <c r="K21" s="57"/>
      <c r="M21" s="34">
        <f>SUM(M7:M20)</f>
        <v>122200</v>
      </c>
      <c r="N21" s="38">
        <f>SUM(N7:N20)</f>
        <v>38700</v>
      </c>
      <c r="O21" s="41">
        <f>SUM(O7:O20)</f>
        <v>59300</v>
      </c>
      <c r="P21" s="45">
        <f>SUM(P7:P20)</f>
        <v>59300</v>
      </c>
      <c r="Q21" s="30">
        <f>SUM(Q7:Q20)</f>
        <v>279500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3" ref="C23:H23">+C4</f>
        <v>Sans contrainte</v>
      </c>
      <c r="D23" s="58" t="str">
        <f t="shared" si="3"/>
        <v>Paysage</v>
      </c>
      <c r="E23" s="58" t="str">
        <f t="shared" si="3"/>
        <v>Territoires fauniques structurés</v>
      </c>
      <c r="F23" s="58" t="str">
        <f t="shared" si="3"/>
        <v>Peuplements orphelins</v>
      </c>
      <c r="G23" s="58" t="str">
        <f t="shared" si="3"/>
        <v>Autres</v>
      </c>
      <c r="H23" s="58" t="str">
        <f t="shared" si="3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30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Sapinières</v>
      </c>
      <c r="B27" s="13" t="str">
        <f t="shared" si="5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A3 Pinèdes grises</v>
      </c>
      <c r="B28" s="13" t="str">
        <f t="shared" si="5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B1 Résineux à feuillus</v>
      </c>
      <c r="B29" s="13" t="str">
        <f t="shared" si="5"/>
        <v>R_F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 t="str">
        <f t="shared" si="5"/>
        <v>D1 Bétulaies blanches à résineux</v>
      </c>
      <c r="B30" s="13" t="str">
        <f t="shared" si="5"/>
        <v>BOP_R</v>
      </c>
      <c r="C30" s="4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7"/>
      <c r="J30" s="28">
        <f t="shared" si="6"/>
        <v>0</v>
      </c>
      <c r="K30" s="36"/>
      <c r="M30" s="23"/>
      <c r="N30" s="24"/>
      <c r="O30" s="25"/>
      <c r="P30" s="26">
        <f>+G30+H30+F30+E30+D30+C30</f>
        <v>0</v>
      </c>
      <c r="Q30" s="30">
        <f>SUM(M30:P30)</f>
        <v>0</v>
      </c>
    </row>
    <row r="31" spans="1:17" ht="12.75">
      <c r="A31" s="13"/>
      <c r="B31" s="13"/>
      <c r="C31" s="52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52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52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2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7" ref="C40:J40">SUM(C26:C39)</f>
        <v>0</v>
      </c>
      <c r="D40" s="56">
        <f t="shared" si="7"/>
        <v>0</v>
      </c>
      <c r="E40" s="56">
        <f t="shared" si="7"/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0">
        <f t="shared" si="7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8" ref="C42:H42">+C4</f>
        <v>Sans contrainte</v>
      </c>
      <c r="D42" s="58" t="str">
        <f t="shared" si="8"/>
        <v>Paysage</v>
      </c>
      <c r="E42" s="58" t="str">
        <f t="shared" si="8"/>
        <v>Territoires fauniques structurés</v>
      </c>
      <c r="F42" s="58" t="str">
        <f t="shared" si="8"/>
        <v>Peuplements orphelins</v>
      </c>
      <c r="G42" s="58" t="str">
        <f t="shared" si="8"/>
        <v>Autres</v>
      </c>
      <c r="H42" s="58" t="str">
        <f t="shared" si="8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9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Sapinières</v>
      </c>
      <c r="B46" s="13" t="str">
        <f t="shared" si="10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A3 Pinèdes grises</v>
      </c>
      <c r="B47" s="13" t="str">
        <f t="shared" si="10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B1 Résineux à feuillus</v>
      </c>
      <c r="B48" s="13" t="str">
        <f t="shared" si="10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 t="str">
        <f t="shared" si="10"/>
        <v>D1 Bétulaies blanches à résineux</v>
      </c>
      <c r="B49" s="13" t="str">
        <f t="shared" si="10"/>
        <v>BOP_R</v>
      </c>
      <c r="C49" s="4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7"/>
      <c r="J49" s="28">
        <f t="shared" si="11"/>
        <v>0</v>
      </c>
      <c r="K49" s="36"/>
      <c r="M49" s="23"/>
      <c r="N49" s="24"/>
      <c r="O49" s="25"/>
      <c r="P49" s="26">
        <f>+G49+H49+F49+E49+D49+C49</f>
        <v>0</v>
      </c>
      <c r="Q49" s="30">
        <f>SUM(M49:P49)</f>
        <v>0</v>
      </c>
    </row>
    <row r="50" spans="1:17" ht="12.75">
      <c r="A50" s="13"/>
      <c r="B50" s="13"/>
      <c r="C50" s="52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52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52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2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2" ref="C59:I59">SUM(C45:C58)</f>
        <v>0</v>
      </c>
      <c r="D59" s="56">
        <f t="shared" si="12"/>
        <v>0</v>
      </c>
      <c r="E59" s="56">
        <f t="shared" si="12"/>
        <v>0</v>
      </c>
      <c r="F59" s="56">
        <f t="shared" si="12"/>
        <v>0</v>
      </c>
      <c r="G59" s="56">
        <f t="shared" si="12"/>
        <v>0</v>
      </c>
      <c r="H59" s="56">
        <f t="shared" si="12"/>
        <v>0</v>
      </c>
      <c r="I59" s="56">
        <f t="shared" si="12"/>
        <v>0</v>
      </c>
      <c r="J59" s="50">
        <f t="shared" si="11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3" ref="C61:H61">+C4</f>
        <v>Sans contrainte</v>
      </c>
      <c r="D61" s="58" t="str">
        <f t="shared" si="13"/>
        <v>Paysage</v>
      </c>
      <c r="E61" s="58" t="str">
        <f t="shared" si="13"/>
        <v>Territoires fauniques structurés</v>
      </c>
      <c r="F61" s="58" t="str">
        <f t="shared" si="13"/>
        <v>Peuplements orphelins</v>
      </c>
      <c r="G61" s="58" t="str">
        <f t="shared" si="13"/>
        <v>Autres</v>
      </c>
      <c r="H61" s="58" t="str">
        <f t="shared" si="13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8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9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Sapinières</v>
      </c>
      <c r="B65" s="13" t="str">
        <f t="shared" si="15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9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A3 Pinèdes grises</v>
      </c>
      <c r="B66" s="13" t="str">
        <f t="shared" si="15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9">
        <f t="shared" si="16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B1 Résineux à feuillus</v>
      </c>
      <c r="B67" s="13" t="str">
        <f t="shared" si="15"/>
        <v>R_F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9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 t="str">
        <f t="shared" si="15"/>
        <v>D1 Bétulaies blanches à résineux</v>
      </c>
      <c r="B68" s="13" t="str">
        <f t="shared" si="15"/>
        <v>BOP_R</v>
      </c>
      <c r="C68" s="4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7"/>
      <c r="J68" s="59">
        <f t="shared" si="16"/>
        <v>0</v>
      </c>
      <c r="K68" s="36"/>
      <c r="M68" s="23"/>
      <c r="N68" s="24"/>
      <c r="O68" s="25"/>
      <c r="P68" s="26">
        <f>+G68+H68+F68+E68+D68+C68</f>
        <v>0</v>
      </c>
      <c r="Q68" s="30">
        <f>SUM(M68:P68)</f>
        <v>0</v>
      </c>
    </row>
    <row r="69" spans="1:17" ht="12.75">
      <c r="A69" s="13"/>
      <c r="B69" s="13"/>
      <c r="C69" s="52"/>
      <c r="D69" s="27"/>
      <c r="E69" s="27"/>
      <c r="F69" s="27"/>
      <c r="G69" s="27"/>
      <c r="H69" s="27"/>
      <c r="I69" s="27"/>
      <c r="J69" s="59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52"/>
      <c r="D70" s="27"/>
      <c r="E70" s="27"/>
      <c r="F70" s="27"/>
      <c r="G70" s="27"/>
      <c r="H70" s="27"/>
      <c r="I70" s="27"/>
      <c r="J70" s="59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52"/>
      <c r="D71" s="27"/>
      <c r="E71" s="27"/>
      <c r="F71" s="27"/>
      <c r="G71" s="27"/>
      <c r="H71" s="27"/>
      <c r="I71" s="27"/>
      <c r="J71" s="59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2"/>
      <c r="D72" s="27"/>
      <c r="E72" s="27"/>
      <c r="F72" s="27"/>
      <c r="G72" s="27"/>
      <c r="H72" s="27"/>
      <c r="I72" s="27"/>
      <c r="J72" s="59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59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59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59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59">
        <f t="shared" si="16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59">
        <f t="shared" si="16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17" ref="C78:I78">SUM(C64:C77)</f>
        <v>0</v>
      </c>
      <c r="D78" s="56">
        <f t="shared" si="17"/>
        <v>0</v>
      </c>
      <c r="E78" s="56">
        <f t="shared" si="17"/>
        <v>0</v>
      </c>
      <c r="F78" s="56">
        <f t="shared" si="17"/>
        <v>0</v>
      </c>
      <c r="G78" s="56">
        <f t="shared" si="17"/>
        <v>0</v>
      </c>
      <c r="H78" s="56">
        <f t="shared" si="17"/>
        <v>0</v>
      </c>
      <c r="I78" s="56">
        <f t="shared" si="17"/>
        <v>0</v>
      </c>
      <c r="J78" s="50">
        <f t="shared" si="16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7">+A7</f>
        <v>A1 Pessières</v>
      </c>
      <c r="B83" s="13" t="str">
        <f t="shared" si="19"/>
        <v>EPX</v>
      </c>
      <c r="C83" s="23">
        <v>4700</v>
      </c>
      <c r="D83" s="24">
        <v>200</v>
      </c>
      <c r="E83" s="24">
        <v>300</v>
      </c>
      <c r="F83" s="25">
        <v>1200</v>
      </c>
      <c r="G83" s="26">
        <v>0</v>
      </c>
      <c r="H83" s="26">
        <v>0</v>
      </c>
      <c r="I83" s="27"/>
      <c r="J83" s="59">
        <f aca="true" t="shared" si="20" ref="J83:J97">SUM(C83:I83)</f>
        <v>6400</v>
      </c>
      <c r="K83" s="29">
        <f>SUM(J83:J96)</f>
        <v>24200</v>
      </c>
      <c r="M83" s="23">
        <f>+C83</f>
        <v>4700</v>
      </c>
      <c r="N83" s="24">
        <f>+D83+E83</f>
        <v>500</v>
      </c>
      <c r="O83" s="25">
        <f>+F83</f>
        <v>1200</v>
      </c>
      <c r="P83" s="26">
        <f>+G83+H83</f>
        <v>0</v>
      </c>
      <c r="Q83" s="30">
        <f>SUM(M83:P83)</f>
        <v>6400</v>
      </c>
    </row>
    <row r="84" spans="1:17" ht="12.75">
      <c r="A84" s="13" t="str">
        <f t="shared" si="19"/>
        <v>A2 Sapinières</v>
      </c>
      <c r="B84" s="13" t="str">
        <f t="shared" si="19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20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>SUM(M84:P84)</f>
        <v>0</v>
      </c>
    </row>
    <row r="85" spans="1:17" ht="12.75">
      <c r="A85" s="13" t="str">
        <f t="shared" si="19"/>
        <v>A3 Pinèdes grises</v>
      </c>
      <c r="B85" s="13" t="str">
        <f t="shared" si="19"/>
        <v>PIG</v>
      </c>
      <c r="C85" s="23">
        <v>1500</v>
      </c>
      <c r="D85" s="24">
        <v>0</v>
      </c>
      <c r="E85" s="24">
        <v>400</v>
      </c>
      <c r="F85" s="25">
        <v>0</v>
      </c>
      <c r="G85" s="26">
        <v>0</v>
      </c>
      <c r="H85" s="26">
        <v>0</v>
      </c>
      <c r="I85" s="27"/>
      <c r="J85" s="59">
        <f t="shared" si="20"/>
        <v>1900</v>
      </c>
      <c r="K85" s="36"/>
      <c r="M85" s="23">
        <f>+C85</f>
        <v>1500</v>
      </c>
      <c r="N85" s="24">
        <f>+D85+E85</f>
        <v>400</v>
      </c>
      <c r="O85" s="25">
        <f>+F85</f>
        <v>0</v>
      </c>
      <c r="P85" s="26">
        <f>+G85+H85</f>
        <v>0</v>
      </c>
      <c r="Q85" s="30">
        <f>SUM(M85:P85)</f>
        <v>1900</v>
      </c>
    </row>
    <row r="86" spans="1:17" ht="12.75">
      <c r="A86" s="13" t="str">
        <f t="shared" si="19"/>
        <v>B1 Résineux à feuillus</v>
      </c>
      <c r="B86" s="13" t="str">
        <f t="shared" si="19"/>
        <v>R_F</v>
      </c>
      <c r="C86" s="43">
        <v>300</v>
      </c>
      <c r="D86" s="24">
        <v>0</v>
      </c>
      <c r="E86" s="24">
        <v>0</v>
      </c>
      <c r="F86" s="25">
        <v>100</v>
      </c>
      <c r="G86" s="26">
        <v>0</v>
      </c>
      <c r="H86" s="26">
        <v>0</v>
      </c>
      <c r="I86" s="27"/>
      <c r="J86" s="59">
        <f t="shared" si="20"/>
        <v>400</v>
      </c>
      <c r="K86" s="36"/>
      <c r="M86" s="23"/>
      <c r="N86" s="24">
        <f>+D86+E86+C86</f>
        <v>300</v>
      </c>
      <c r="O86" s="25">
        <f>+F86</f>
        <v>100</v>
      </c>
      <c r="P86" s="26">
        <f>+G86+H86</f>
        <v>0</v>
      </c>
      <c r="Q86" s="30">
        <f>SUM(M86:P86)</f>
        <v>400</v>
      </c>
    </row>
    <row r="87" spans="1:17" ht="12.75">
      <c r="A87" s="13" t="str">
        <f t="shared" si="19"/>
        <v>D1 Bétulaies blanches à résineux</v>
      </c>
      <c r="B87" s="13" t="str">
        <f t="shared" si="19"/>
        <v>BOP_R</v>
      </c>
      <c r="C87" s="47">
        <v>12800</v>
      </c>
      <c r="D87" s="26">
        <v>500</v>
      </c>
      <c r="E87" s="26">
        <v>900</v>
      </c>
      <c r="F87" s="26">
        <v>1000</v>
      </c>
      <c r="G87" s="26">
        <v>0</v>
      </c>
      <c r="H87" s="26">
        <v>300</v>
      </c>
      <c r="I87" s="27"/>
      <c r="J87" s="59">
        <f t="shared" si="20"/>
        <v>15500</v>
      </c>
      <c r="K87" s="36"/>
      <c r="M87" s="23"/>
      <c r="N87" s="24"/>
      <c r="O87" s="25"/>
      <c r="P87" s="26">
        <f>+G87+H87+F87+E87+D87+C87</f>
        <v>15500</v>
      </c>
      <c r="Q87" s="30">
        <f>SUM(M87:P87)</f>
        <v>15500</v>
      </c>
    </row>
    <row r="88" spans="1:17" ht="12.75">
      <c r="A88" s="13"/>
      <c r="B88" s="13"/>
      <c r="C88" s="52"/>
      <c r="D88" s="27"/>
      <c r="E88" s="27"/>
      <c r="F88" s="27"/>
      <c r="G88" s="27"/>
      <c r="H88" s="27"/>
      <c r="I88" s="27"/>
      <c r="J88" s="59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52"/>
      <c r="D89" s="27"/>
      <c r="E89" s="27"/>
      <c r="F89" s="27"/>
      <c r="G89" s="27"/>
      <c r="H89" s="27"/>
      <c r="I89" s="27"/>
      <c r="J89" s="59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52"/>
      <c r="D90" s="27"/>
      <c r="E90" s="27"/>
      <c r="F90" s="27"/>
      <c r="G90" s="27"/>
      <c r="H90" s="27"/>
      <c r="I90" s="27"/>
      <c r="J90" s="59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2"/>
      <c r="D91" s="27"/>
      <c r="E91" s="27"/>
      <c r="F91" s="27"/>
      <c r="G91" s="27"/>
      <c r="H91" s="27"/>
      <c r="I91" s="27"/>
      <c r="J91" s="59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59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59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59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59">
        <f t="shared" si="20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59">
        <f t="shared" si="20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21" ref="C97:I97">SUM(C83:C96)</f>
        <v>19300</v>
      </c>
      <c r="D97" s="56">
        <f t="shared" si="21"/>
        <v>700</v>
      </c>
      <c r="E97" s="56">
        <f t="shared" si="21"/>
        <v>1600</v>
      </c>
      <c r="F97" s="56">
        <f t="shared" si="21"/>
        <v>2300</v>
      </c>
      <c r="G97" s="56">
        <f t="shared" si="21"/>
        <v>0</v>
      </c>
      <c r="H97" s="56">
        <f t="shared" si="21"/>
        <v>300</v>
      </c>
      <c r="I97" s="56">
        <f t="shared" si="21"/>
        <v>0</v>
      </c>
      <c r="J97" s="50">
        <f t="shared" si="20"/>
        <v>24200</v>
      </c>
      <c r="K97" s="57"/>
      <c r="M97" s="34">
        <f>SUM(M83:M96)</f>
        <v>6200</v>
      </c>
      <c r="N97" s="38">
        <f>SUM(N83:N96)</f>
        <v>1200</v>
      </c>
      <c r="O97" s="41">
        <f>SUM(O83:O96)</f>
        <v>1300</v>
      </c>
      <c r="P97" s="45">
        <f>SUM(P83:P96)</f>
        <v>15500</v>
      </c>
      <c r="Q97" s="30">
        <f>SUM(Q83:Q96)</f>
        <v>24200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22" ref="C99:H99">+C4</f>
        <v>Sans contrainte</v>
      </c>
      <c r="D99" s="58" t="str">
        <f t="shared" si="22"/>
        <v>Paysage</v>
      </c>
      <c r="E99" s="58" t="str">
        <f t="shared" si="22"/>
        <v>Territoires fauniques structurés</v>
      </c>
      <c r="F99" s="58" t="str">
        <f t="shared" si="22"/>
        <v>Peuplements orphelins</v>
      </c>
      <c r="G99" s="58" t="str">
        <f t="shared" si="22"/>
        <v>Autres</v>
      </c>
      <c r="H99" s="58" t="str">
        <f t="shared" si="22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6">+A7</f>
        <v>A1 Pessières</v>
      </c>
      <c r="B102" s="13" t="str">
        <f t="shared" si="24"/>
        <v>EPX</v>
      </c>
      <c r="C102" s="23">
        <v>8000</v>
      </c>
      <c r="D102" s="24">
        <v>300</v>
      </c>
      <c r="E102" s="24">
        <v>400</v>
      </c>
      <c r="F102" s="25">
        <v>1700</v>
      </c>
      <c r="G102" s="26">
        <v>0</v>
      </c>
      <c r="H102" s="26">
        <v>100</v>
      </c>
      <c r="I102" s="27"/>
      <c r="J102" s="59">
        <f aca="true" t="shared" si="25" ref="J102:J116">SUM(C102:I102)</f>
        <v>10500</v>
      </c>
      <c r="K102" s="29">
        <f>SUM(J102:J115)</f>
        <v>27100</v>
      </c>
      <c r="M102" s="23">
        <f>+C102</f>
        <v>8000</v>
      </c>
      <c r="N102" s="24">
        <f>+D102+E102</f>
        <v>700</v>
      </c>
      <c r="O102" s="25">
        <f>+F102</f>
        <v>1700</v>
      </c>
      <c r="P102" s="26">
        <f>+G102+H102</f>
        <v>100</v>
      </c>
      <c r="Q102" s="30">
        <f>SUM(M102:P102)</f>
        <v>10500</v>
      </c>
    </row>
    <row r="103" spans="1:17" ht="12.75">
      <c r="A103" s="13" t="str">
        <f t="shared" si="24"/>
        <v>A2 Sapinières</v>
      </c>
      <c r="B103" s="13" t="str">
        <f t="shared" si="24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9">
        <f t="shared" si="25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>+G103+H103</f>
        <v>0</v>
      </c>
      <c r="Q103" s="30">
        <f>SUM(M103:P103)</f>
        <v>0</v>
      </c>
    </row>
    <row r="104" spans="1:17" ht="12.75">
      <c r="A104" s="13" t="str">
        <f t="shared" si="24"/>
        <v>A3 Pinèdes grises</v>
      </c>
      <c r="B104" s="13" t="str">
        <f t="shared" si="24"/>
        <v>PIG</v>
      </c>
      <c r="C104" s="23">
        <v>200</v>
      </c>
      <c r="D104" s="24">
        <v>0</v>
      </c>
      <c r="E104" s="24">
        <v>100</v>
      </c>
      <c r="F104" s="25">
        <v>0</v>
      </c>
      <c r="G104" s="26">
        <v>0</v>
      </c>
      <c r="H104" s="26">
        <v>0</v>
      </c>
      <c r="I104" s="27"/>
      <c r="J104" s="59">
        <f t="shared" si="25"/>
        <v>300</v>
      </c>
      <c r="K104" s="36"/>
      <c r="M104" s="23">
        <f>+C104</f>
        <v>200</v>
      </c>
      <c r="N104" s="24">
        <f>+D104+E104</f>
        <v>100</v>
      </c>
      <c r="O104" s="25">
        <f>+F104</f>
        <v>0</v>
      </c>
      <c r="P104" s="26">
        <f>+G104+H104</f>
        <v>0</v>
      </c>
      <c r="Q104" s="30">
        <f>SUM(M104:P104)</f>
        <v>300</v>
      </c>
    </row>
    <row r="105" spans="1:17" ht="12.75">
      <c r="A105" s="13" t="str">
        <f t="shared" si="24"/>
        <v>B1 Résineux à feuillus</v>
      </c>
      <c r="B105" s="13" t="str">
        <f t="shared" si="24"/>
        <v>R_F</v>
      </c>
      <c r="C105" s="43">
        <v>100</v>
      </c>
      <c r="D105" s="24">
        <v>0</v>
      </c>
      <c r="E105" s="24">
        <v>0</v>
      </c>
      <c r="F105" s="25">
        <v>100</v>
      </c>
      <c r="G105" s="26">
        <v>0</v>
      </c>
      <c r="H105" s="26">
        <v>0</v>
      </c>
      <c r="I105" s="27"/>
      <c r="J105" s="59">
        <f t="shared" si="25"/>
        <v>200</v>
      </c>
      <c r="K105" s="36"/>
      <c r="M105" s="23"/>
      <c r="N105" s="24">
        <f>+D105+E105+C105</f>
        <v>100</v>
      </c>
      <c r="O105" s="25">
        <f>+F105</f>
        <v>100</v>
      </c>
      <c r="P105" s="26">
        <f>+G105+H105</f>
        <v>0</v>
      </c>
      <c r="Q105" s="30">
        <f>SUM(M105:P105)</f>
        <v>200</v>
      </c>
    </row>
    <row r="106" spans="1:17" ht="12.75">
      <c r="A106" s="13" t="str">
        <f t="shared" si="24"/>
        <v>D1 Bétulaies blanches à résineux</v>
      </c>
      <c r="B106" s="13" t="str">
        <f t="shared" si="24"/>
        <v>BOP_R</v>
      </c>
      <c r="C106" s="47">
        <v>13200</v>
      </c>
      <c r="D106" s="26">
        <v>600</v>
      </c>
      <c r="E106" s="26">
        <v>900</v>
      </c>
      <c r="F106" s="26">
        <v>1100</v>
      </c>
      <c r="G106" s="26">
        <v>0</v>
      </c>
      <c r="H106" s="26">
        <v>300</v>
      </c>
      <c r="I106" s="27"/>
      <c r="J106" s="59">
        <f t="shared" si="25"/>
        <v>16100</v>
      </c>
      <c r="K106" s="36"/>
      <c r="M106" s="23"/>
      <c r="N106" s="24"/>
      <c r="O106" s="25"/>
      <c r="P106" s="26">
        <f>+G106+H106+F106+E106+D106+C106</f>
        <v>16100</v>
      </c>
      <c r="Q106" s="30">
        <f>SUM(M106:P106)</f>
        <v>16100</v>
      </c>
    </row>
    <row r="107" spans="1:17" ht="12.75">
      <c r="A107" s="13"/>
      <c r="B107" s="13"/>
      <c r="C107" s="52"/>
      <c r="D107" s="27"/>
      <c r="E107" s="27"/>
      <c r="F107" s="27"/>
      <c r="G107" s="27"/>
      <c r="H107" s="27"/>
      <c r="I107" s="27"/>
      <c r="J107" s="59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52"/>
      <c r="D108" s="27"/>
      <c r="E108" s="27"/>
      <c r="F108" s="27"/>
      <c r="G108" s="27"/>
      <c r="H108" s="27"/>
      <c r="I108" s="27"/>
      <c r="J108" s="59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52"/>
      <c r="D109" s="27"/>
      <c r="E109" s="27"/>
      <c r="F109" s="27"/>
      <c r="G109" s="27"/>
      <c r="H109" s="27"/>
      <c r="I109" s="27"/>
      <c r="J109" s="59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2"/>
      <c r="D110" s="27"/>
      <c r="E110" s="27"/>
      <c r="F110" s="27"/>
      <c r="G110" s="27"/>
      <c r="H110" s="27"/>
      <c r="I110" s="27"/>
      <c r="J110" s="59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59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59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59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59">
        <f t="shared" si="25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59">
        <f t="shared" si="25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26" ref="C116:I116">SUM(C102:C115)</f>
        <v>21500</v>
      </c>
      <c r="D116" s="56">
        <f t="shared" si="26"/>
        <v>900</v>
      </c>
      <c r="E116" s="56">
        <f t="shared" si="26"/>
        <v>1400</v>
      </c>
      <c r="F116" s="56">
        <f t="shared" si="26"/>
        <v>2900</v>
      </c>
      <c r="G116" s="56">
        <f t="shared" si="26"/>
        <v>0</v>
      </c>
      <c r="H116" s="56">
        <f t="shared" si="26"/>
        <v>400</v>
      </c>
      <c r="I116" s="56">
        <f t="shared" si="26"/>
        <v>0</v>
      </c>
      <c r="J116" s="50">
        <f t="shared" si="25"/>
        <v>27100</v>
      </c>
      <c r="K116" s="57"/>
      <c r="M116" s="34">
        <f>SUM(M102:M115)</f>
        <v>8200</v>
      </c>
      <c r="N116" s="38">
        <f>SUM(N102:N115)</f>
        <v>900</v>
      </c>
      <c r="O116" s="41">
        <f>SUM(O102:O115)</f>
        <v>1800</v>
      </c>
      <c r="P116" s="45">
        <f>SUM(P102:P115)</f>
        <v>16200</v>
      </c>
      <c r="Q116" s="30">
        <f>SUM(Q102:Q115)</f>
        <v>27100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27" ref="C118:H118">+C4</f>
        <v>Sans contrainte</v>
      </c>
      <c r="D118" s="58" t="str">
        <f t="shared" si="27"/>
        <v>Paysage</v>
      </c>
      <c r="E118" s="58" t="str">
        <f t="shared" si="27"/>
        <v>Territoires fauniques structurés</v>
      </c>
      <c r="F118" s="58" t="str">
        <f t="shared" si="27"/>
        <v>Peuplements orphelins</v>
      </c>
      <c r="G118" s="58" t="str">
        <f t="shared" si="27"/>
        <v>Autres</v>
      </c>
      <c r="H118" s="58" t="str">
        <f t="shared" si="27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5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9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Sapinières</v>
      </c>
      <c r="B122" s="13" t="str">
        <f t="shared" si="29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9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A3 Pinèdes grises</v>
      </c>
      <c r="B123" s="13" t="str">
        <f t="shared" si="29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9">
        <f t="shared" si="30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B1 Résineux à feuillus</v>
      </c>
      <c r="B124" s="13" t="str">
        <f t="shared" si="29"/>
        <v>R_F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9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 t="str">
        <f t="shared" si="29"/>
        <v>D1 Bétulaies blanches à résineux</v>
      </c>
      <c r="B125" s="13" t="str">
        <f t="shared" si="29"/>
        <v>BOP_R</v>
      </c>
      <c r="C125" s="47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7"/>
      <c r="J125" s="59">
        <f t="shared" si="30"/>
        <v>0</v>
      </c>
      <c r="K125" s="36"/>
      <c r="M125" s="23"/>
      <c r="N125" s="24"/>
      <c r="O125" s="25"/>
      <c r="P125" s="26">
        <f>+G125+H125+F125+E125+D125+C125</f>
        <v>0</v>
      </c>
      <c r="Q125" s="30">
        <f>SUM(M125:P125)</f>
        <v>0</v>
      </c>
    </row>
    <row r="126" spans="1:17" ht="12.75">
      <c r="A126" s="13"/>
      <c r="B126" s="13"/>
      <c r="C126" s="52"/>
      <c r="D126" s="27"/>
      <c r="E126" s="27"/>
      <c r="F126" s="27"/>
      <c r="G126" s="27"/>
      <c r="H126" s="27"/>
      <c r="I126" s="27"/>
      <c r="J126" s="59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52"/>
      <c r="D127" s="27"/>
      <c r="E127" s="27"/>
      <c r="F127" s="27"/>
      <c r="G127" s="27"/>
      <c r="H127" s="27"/>
      <c r="I127" s="27"/>
      <c r="J127" s="59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52"/>
      <c r="D128" s="27"/>
      <c r="E128" s="27"/>
      <c r="F128" s="27"/>
      <c r="G128" s="27"/>
      <c r="H128" s="27"/>
      <c r="I128" s="27"/>
      <c r="J128" s="59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2"/>
      <c r="D129" s="27"/>
      <c r="E129" s="27"/>
      <c r="F129" s="27"/>
      <c r="G129" s="27"/>
      <c r="H129" s="27"/>
      <c r="I129" s="27"/>
      <c r="J129" s="59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59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59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59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59">
        <f t="shared" si="30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59">
        <f t="shared" si="30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31" ref="C135:I135">SUM(C121:C134)</f>
        <v>0</v>
      </c>
      <c r="D135" s="56">
        <f t="shared" si="31"/>
        <v>0</v>
      </c>
      <c r="E135" s="56">
        <f t="shared" si="31"/>
        <v>0</v>
      </c>
      <c r="F135" s="56">
        <f t="shared" si="31"/>
        <v>0</v>
      </c>
      <c r="G135" s="56">
        <f t="shared" si="31"/>
        <v>0</v>
      </c>
      <c r="H135" s="56">
        <f t="shared" si="31"/>
        <v>0</v>
      </c>
      <c r="I135" s="56">
        <f t="shared" si="31"/>
        <v>0</v>
      </c>
      <c r="J135" s="50">
        <f t="shared" si="30"/>
        <v>0</v>
      </c>
      <c r="K135" s="57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32" ref="C137:H137">+C4</f>
        <v>Sans contrainte</v>
      </c>
      <c r="D137" s="58" t="str">
        <f t="shared" si="32"/>
        <v>Paysage</v>
      </c>
      <c r="E137" s="58" t="str">
        <f t="shared" si="32"/>
        <v>Territoires fauniques structurés</v>
      </c>
      <c r="F137" s="58" t="str">
        <f t="shared" si="32"/>
        <v>Peuplements orphelins</v>
      </c>
      <c r="G137" s="58" t="str">
        <f t="shared" si="32"/>
        <v>Autres</v>
      </c>
      <c r="H137" s="58" t="str">
        <f t="shared" si="32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4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9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Sapinières</v>
      </c>
      <c r="B141" s="13" t="str">
        <f t="shared" si="34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9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A3 Pinèdes grises</v>
      </c>
      <c r="B142" s="13" t="str">
        <f t="shared" si="34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9">
        <f t="shared" si="35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B1 Résineux à feuillus</v>
      </c>
      <c r="B143" s="13" t="str">
        <f t="shared" si="34"/>
        <v>R_F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9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 t="str">
        <f t="shared" si="34"/>
        <v>D1 Bétulaies blanches à résineux</v>
      </c>
      <c r="B144" s="13" t="str">
        <f t="shared" si="34"/>
        <v>BOP_R</v>
      </c>
      <c r="C144" s="47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7"/>
      <c r="J144" s="59">
        <f t="shared" si="35"/>
        <v>0</v>
      </c>
      <c r="K144" s="36"/>
      <c r="M144" s="23"/>
      <c r="N144" s="24"/>
      <c r="O144" s="25"/>
      <c r="P144" s="26">
        <f>+G144+H144+F144+E144+D144+C144</f>
        <v>0</v>
      </c>
      <c r="Q144" s="30">
        <f>SUM(M144:P144)</f>
        <v>0</v>
      </c>
    </row>
    <row r="145" spans="1:17" ht="12.75">
      <c r="A145" s="13"/>
      <c r="B145" s="13"/>
      <c r="C145" s="52"/>
      <c r="D145" s="27"/>
      <c r="E145" s="27"/>
      <c r="F145" s="27"/>
      <c r="G145" s="27"/>
      <c r="H145" s="27"/>
      <c r="I145" s="27"/>
      <c r="J145" s="59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52"/>
      <c r="D146" s="27"/>
      <c r="E146" s="27"/>
      <c r="F146" s="27"/>
      <c r="G146" s="27"/>
      <c r="H146" s="27"/>
      <c r="I146" s="27"/>
      <c r="J146" s="59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52"/>
      <c r="D147" s="27"/>
      <c r="E147" s="27"/>
      <c r="F147" s="27"/>
      <c r="G147" s="27"/>
      <c r="H147" s="27"/>
      <c r="I147" s="27"/>
      <c r="J147" s="59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2"/>
      <c r="D148" s="27"/>
      <c r="E148" s="27"/>
      <c r="F148" s="27"/>
      <c r="G148" s="27"/>
      <c r="H148" s="27"/>
      <c r="I148" s="27"/>
      <c r="J148" s="59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59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59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59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59">
        <f t="shared" si="35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59">
        <f t="shared" si="35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36" ref="C154:I154">SUM(C140:C153)</f>
        <v>0</v>
      </c>
      <c r="D154" s="56">
        <f t="shared" si="36"/>
        <v>0</v>
      </c>
      <c r="E154" s="56">
        <f t="shared" si="36"/>
        <v>0</v>
      </c>
      <c r="F154" s="56">
        <f t="shared" si="36"/>
        <v>0</v>
      </c>
      <c r="G154" s="56">
        <f t="shared" si="36"/>
        <v>0</v>
      </c>
      <c r="H154" s="56">
        <f t="shared" si="36"/>
        <v>0</v>
      </c>
      <c r="I154" s="56">
        <f t="shared" si="36"/>
        <v>0</v>
      </c>
      <c r="J154" s="50">
        <f t="shared" si="35"/>
        <v>0</v>
      </c>
      <c r="K154" s="57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37" ref="C156:H156">+C4</f>
        <v>Sans contrainte</v>
      </c>
      <c r="D156" s="58" t="str">
        <f t="shared" si="37"/>
        <v>Paysage</v>
      </c>
      <c r="E156" s="58" t="str">
        <f t="shared" si="37"/>
        <v>Territoires fauniques structurés</v>
      </c>
      <c r="F156" s="58" t="str">
        <f t="shared" si="37"/>
        <v>Peuplements orphelins</v>
      </c>
      <c r="G156" s="58" t="str">
        <f t="shared" si="37"/>
        <v>Autres</v>
      </c>
      <c r="H156" s="58" t="str">
        <f t="shared" si="37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3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9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Sapinières</v>
      </c>
      <c r="B160" s="13" t="str">
        <f t="shared" si="39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9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A3 Pinèdes grises</v>
      </c>
      <c r="B161" s="13" t="str">
        <f t="shared" si="39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9">
        <f t="shared" si="40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B1 Résineux à feuillus</v>
      </c>
      <c r="B162" s="13" t="str">
        <f t="shared" si="39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9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 t="str">
        <f t="shared" si="39"/>
        <v>D1 Bétulaies blanches à résineux</v>
      </c>
      <c r="B163" s="13" t="str">
        <f t="shared" si="39"/>
        <v>BOP_R</v>
      </c>
      <c r="C163" s="47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7"/>
      <c r="J163" s="59">
        <f t="shared" si="40"/>
        <v>0</v>
      </c>
      <c r="K163" s="36"/>
      <c r="M163" s="23"/>
      <c r="N163" s="24"/>
      <c r="O163" s="25"/>
      <c r="P163" s="26">
        <f>+G163+H163+F163+E163+D163+C163</f>
        <v>0</v>
      </c>
      <c r="Q163" s="30">
        <f>SUM(M163:P163)</f>
        <v>0</v>
      </c>
    </row>
    <row r="164" spans="1:17" ht="12.75">
      <c r="A164" s="13"/>
      <c r="B164" s="13"/>
      <c r="C164" s="52"/>
      <c r="D164" s="27"/>
      <c r="E164" s="27"/>
      <c r="F164" s="27"/>
      <c r="G164" s="27"/>
      <c r="H164" s="27"/>
      <c r="I164" s="27"/>
      <c r="J164" s="59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52"/>
      <c r="D165" s="27"/>
      <c r="E165" s="27"/>
      <c r="F165" s="27"/>
      <c r="G165" s="27"/>
      <c r="H165" s="27"/>
      <c r="I165" s="27"/>
      <c r="J165" s="59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52"/>
      <c r="D166" s="27"/>
      <c r="E166" s="27"/>
      <c r="F166" s="27"/>
      <c r="G166" s="27"/>
      <c r="H166" s="27"/>
      <c r="I166" s="27"/>
      <c r="J166" s="59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2"/>
      <c r="D167" s="27"/>
      <c r="E167" s="27"/>
      <c r="F167" s="27"/>
      <c r="G167" s="27"/>
      <c r="H167" s="27"/>
      <c r="I167" s="27"/>
      <c r="J167" s="59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59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59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59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59">
        <f t="shared" si="40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59">
        <f t="shared" si="40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41" ref="C173:I173">SUM(C159:C172)</f>
        <v>0</v>
      </c>
      <c r="D173" s="56">
        <f t="shared" si="41"/>
        <v>0</v>
      </c>
      <c r="E173" s="56">
        <f t="shared" si="41"/>
        <v>0</v>
      </c>
      <c r="F173" s="56">
        <f t="shared" si="41"/>
        <v>0</v>
      </c>
      <c r="G173" s="56">
        <f t="shared" si="41"/>
        <v>0</v>
      </c>
      <c r="H173" s="56">
        <f t="shared" si="41"/>
        <v>0</v>
      </c>
      <c r="I173" s="56">
        <f t="shared" si="41"/>
        <v>0</v>
      </c>
      <c r="J173" s="50">
        <f t="shared" si="40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42" ref="C175:H175">+C4</f>
        <v>Sans contrainte</v>
      </c>
      <c r="D175" s="58" t="str">
        <f t="shared" si="42"/>
        <v>Paysage</v>
      </c>
      <c r="E175" s="58" t="str">
        <f t="shared" si="42"/>
        <v>Territoires fauniques structurés</v>
      </c>
      <c r="F175" s="58" t="str">
        <f t="shared" si="42"/>
        <v>Peuplements orphelins</v>
      </c>
      <c r="G175" s="58" t="str">
        <f t="shared" si="42"/>
        <v>Autres</v>
      </c>
      <c r="H175" s="58" t="str">
        <f t="shared" si="42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2">+A7</f>
        <v>A1 Pessières</v>
      </c>
      <c r="B178" s="13" t="str">
        <f t="shared" si="44"/>
        <v>EPX</v>
      </c>
      <c r="C178" s="23">
        <f aca="true" t="shared" si="45" ref="C178:H182">+C159+C140+C121+C102+C83+C64+C45+C26+C7</f>
        <v>105400</v>
      </c>
      <c r="D178" s="24">
        <f t="shared" si="45"/>
        <v>6600</v>
      </c>
      <c r="E178" s="24">
        <f t="shared" si="45"/>
        <v>23400</v>
      </c>
      <c r="F178" s="25">
        <f t="shared" si="45"/>
        <v>60600</v>
      </c>
      <c r="G178" s="26">
        <f t="shared" si="45"/>
        <v>0</v>
      </c>
      <c r="H178" s="26">
        <f t="shared" si="45"/>
        <v>1100</v>
      </c>
      <c r="I178" s="27"/>
      <c r="J178" s="59">
        <f aca="true" t="shared" si="46" ref="J178:J192">SUM(C178:I178)</f>
        <v>197100</v>
      </c>
      <c r="K178" s="29">
        <f>SUM(J178:J191)</f>
        <v>330800</v>
      </c>
      <c r="M178" s="23">
        <f>+C178</f>
        <v>105400</v>
      </c>
      <c r="N178" s="24">
        <f>+D178+E178</f>
        <v>30000</v>
      </c>
      <c r="O178" s="25">
        <f>+F178</f>
        <v>60600</v>
      </c>
      <c r="P178" s="26">
        <f>+G178+H178</f>
        <v>1100</v>
      </c>
      <c r="Q178" s="30">
        <f>SUM(M178:P178)</f>
        <v>197100</v>
      </c>
    </row>
    <row r="179" spans="1:17" ht="12.75">
      <c r="A179" s="13" t="str">
        <f t="shared" si="44"/>
        <v>A2 Sapinières</v>
      </c>
      <c r="B179" s="13" t="str">
        <f t="shared" si="44"/>
        <v>SAB</v>
      </c>
      <c r="C179" s="23">
        <f t="shared" si="45"/>
        <v>0</v>
      </c>
      <c r="D179" s="24">
        <f t="shared" si="45"/>
        <v>0</v>
      </c>
      <c r="E179" s="24">
        <f t="shared" si="45"/>
        <v>0</v>
      </c>
      <c r="F179" s="25">
        <f t="shared" si="45"/>
        <v>0</v>
      </c>
      <c r="G179" s="26">
        <f t="shared" si="45"/>
        <v>0</v>
      </c>
      <c r="H179" s="26">
        <f t="shared" si="45"/>
        <v>0</v>
      </c>
      <c r="I179" s="27"/>
      <c r="J179" s="59">
        <f t="shared" si="46"/>
        <v>0</v>
      </c>
      <c r="K179" s="36"/>
      <c r="M179" s="23">
        <f>+C179</f>
        <v>0</v>
      </c>
      <c r="N179" s="24">
        <f>+D179+E179</f>
        <v>0</v>
      </c>
      <c r="O179" s="25">
        <f>+F179</f>
        <v>0</v>
      </c>
      <c r="P179" s="26">
        <f>+G179+H179</f>
        <v>0</v>
      </c>
      <c r="Q179" s="30">
        <f>SUM(M179:P179)</f>
        <v>0</v>
      </c>
    </row>
    <row r="180" spans="1:17" ht="12.75">
      <c r="A180" s="13" t="str">
        <f t="shared" si="44"/>
        <v>A3 Pinèdes grises</v>
      </c>
      <c r="B180" s="13" t="str">
        <f t="shared" si="44"/>
        <v>PIG</v>
      </c>
      <c r="C180" s="23">
        <f t="shared" si="45"/>
        <v>31200</v>
      </c>
      <c r="D180" s="24">
        <f t="shared" si="45"/>
        <v>500</v>
      </c>
      <c r="E180" s="24">
        <f t="shared" si="45"/>
        <v>8500</v>
      </c>
      <c r="F180" s="25">
        <f t="shared" si="45"/>
        <v>900</v>
      </c>
      <c r="G180" s="26">
        <f t="shared" si="45"/>
        <v>0</v>
      </c>
      <c r="H180" s="26">
        <f t="shared" si="45"/>
        <v>0</v>
      </c>
      <c r="I180" s="27"/>
      <c r="J180" s="59">
        <f t="shared" si="46"/>
        <v>41100</v>
      </c>
      <c r="K180" s="36"/>
      <c r="M180" s="23">
        <f>+C180</f>
        <v>31200</v>
      </c>
      <c r="N180" s="24">
        <f>+D180+E180</f>
        <v>9000</v>
      </c>
      <c r="O180" s="25">
        <f>+F180</f>
        <v>900</v>
      </c>
      <c r="P180" s="26">
        <f>+G180+H180</f>
        <v>0</v>
      </c>
      <c r="Q180" s="30">
        <f>SUM(M180:P180)</f>
        <v>41100</v>
      </c>
    </row>
    <row r="181" spans="1:17" ht="12.75">
      <c r="A181" s="13" t="str">
        <f t="shared" si="44"/>
        <v>B1 Résineux à feuillus</v>
      </c>
      <c r="B181" s="13" t="str">
        <f t="shared" si="44"/>
        <v>R_F</v>
      </c>
      <c r="C181" s="43">
        <f t="shared" si="45"/>
        <v>1800</v>
      </c>
      <c r="D181" s="24">
        <f t="shared" si="45"/>
        <v>0</v>
      </c>
      <c r="E181" s="24">
        <f t="shared" si="45"/>
        <v>0</v>
      </c>
      <c r="F181" s="25">
        <f t="shared" si="45"/>
        <v>900</v>
      </c>
      <c r="G181" s="26">
        <f t="shared" si="45"/>
        <v>0</v>
      </c>
      <c r="H181" s="26">
        <f t="shared" si="45"/>
        <v>0</v>
      </c>
      <c r="I181" s="27"/>
      <c r="J181" s="59">
        <f t="shared" si="46"/>
        <v>2700</v>
      </c>
      <c r="K181" s="36"/>
      <c r="M181" s="23"/>
      <c r="N181" s="24">
        <f>+D181+E181+C181</f>
        <v>1800</v>
      </c>
      <c r="O181" s="25">
        <f>+F181</f>
        <v>900</v>
      </c>
      <c r="P181" s="26">
        <f>+G181+H181</f>
        <v>0</v>
      </c>
      <c r="Q181" s="30">
        <f>SUM(M181:P181)</f>
        <v>2700</v>
      </c>
    </row>
    <row r="182" spans="1:17" ht="12.75">
      <c r="A182" s="13" t="str">
        <f t="shared" si="44"/>
        <v>D1 Bétulaies blanches à résineux</v>
      </c>
      <c r="B182" s="13" t="str">
        <f t="shared" si="44"/>
        <v>BOP_R</v>
      </c>
      <c r="C182" s="47">
        <f t="shared" si="45"/>
        <v>73700</v>
      </c>
      <c r="D182" s="26">
        <f t="shared" si="45"/>
        <v>3200</v>
      </c>
      <c r="E182" s="26">
        <f t="shared" si="45"/>
        <v>5100</v>
      </c>
      <c r="F182" s="26">
        <f t="shared" si="45"/>
        <v>6000</v>
      </c>
      <c r="G182" s="26">
        <f t="shared" si="45"/>
        <v>0</v>
      </c>
      <c r="H182" s="26">
        <f t="shared" si="45"/>
        <v>1900</v>
      </c>
      <c r="I182" s="27"/>
      <c r="J182" s="59">
        <f t="shared" si="46"/>
        <v>89900</v>
      </c>
      <c r="K182" s="36"/>
      <c r="M182" s="23"/>
      <c r="N182" s="24"/>
      <c r="O182" s="25"/>
      <c r="P182" s="26">
        <f>+G182+H182+F182+E182+D182+C182</f>
        <v>89900</v>
      </c>
      <c r="Q182" s="30">
        <f>SUM(M182:P182)</f>
        <v>89900</v>
      </c>
    </row>
    <row r="183" spans="1:17" ht="12.75">
      <c r="A183" s="13"/>
      <c r="B183" s="13"/>
      <c r="C183" s="52"/>
      <c r="D183" s="27"/>
      <c r="E183" s="27"/>
      <c r="F183" s="27"/>
      <c r="G183" s="27"/>
      <c r="H183" s="27"/>
      <c r="I183" s="27"/>
      <c r="J183" s="59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52"/>
      <c r="D184" s="27"/>
      <c r="E184" s="27"/>
      <c r="F184" s="27"/>
      <c r="G184" s="27"/>
      <c r="H184" s="27"/>
      <c r="I184" s="27"/>
      <c r="J184" s="59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52"/>
      <c r="D185" s="27"/>
      <c r="E185" s="27"/>
      <c r="F185" s="27"/>
      <c r="G185" s="27"/>
      <c r="H185" s="27"/>
      <c r="I185" s="27"/>
      <c r="J185" s="59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2"/>
      <c r="D186" s="27"/>
      <c r="E186" s="27"/>
      <c r="F186" s="27"/>
      <c r="G186" s="27"/>
      <c r="H186" s="27"/>
      <c r="I186" s="27"/>
      <c r="J186" s="59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59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59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59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59">
        <f t="shared" si="46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59">
        <f t="shared" si="46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47" ref="C192:I192">SUM(C178:C191)</f>
        <v>212100</v>
      </c>
      <c r="D192" s="56">
        <f t="shared" si="47"/>
        <v>10300</v>
      </c>
      <c r="E192" s="56">
        <f t="shared" si="47"/>
        <v>37000</v>
      </c>
      <c r="F192" s="56">
        <f t="shared" si="47"/>
        <v>68400</v>
      </c>
      <c r="G192" s="56">
        <f t="shared" si="47"/>
        <v>0</v>
      </c>
      <c r="H192" s="56">
        <f t="shared" si="47"/>
        <v>3000</v>
      </c>
      <c r="I192" s="56">
        <f t="shared" si="47"/>
        <v>0</v>
      </c>
      <c r="J192" s="50">
        <f t="shared" si="46"/>
        <v>330800</v>
      </c>
      <c r="K192" s="57"/>
      <c r="M192" s="34">
        <f>SUM(M178:M191)</f>
        <v>136600</v>
      </c>
      <c r="N192" s="38">
        <f>SUM(N178:N191)</f>
        <v>40800</v>
      </c>
      <c r="O192" s="41">
        <f>SUM(O178:O191)</f>
        <v>62400</v>
      </c>
      <c r="P192" s="45">
        <f>SUM(P178:P191)</f>
        <v>91000</v>
      </c>
      <c r="Q192" s="30">
        <f>SUM(Q178:Q191)</f>
        <v>330800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2014-09-08T20:15:29Z</dcterms:created>
  <dcterms:modified xsi:type="dcterms:W3CDTF">2014-09-08T20:16:04Z</dcterms:modified>
  <cp:category/>
  <cp:version/>
  <cp:contentType/>
  <cp:contentStatus/>
</cp:coreProperties>
</file>